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/>
  <mc:AlternateContent xmlns:mc="http://schemas.openxmlformats.org/markup-compatibility/2006">
    <mc:Choice Requires="x15">
      <x15ac:absPath xmlns:x15ac="http://schemas.microsoft.com/office/spreadsheetml/2010/11/ac" url="/Users/wada/Desktop/20250101 各種資料/20250929 A-Forum フォーラム/エッセイ/"/>
    </mc:Choice>
  </mc:AlternateContent>
  <xr:revisionPtr revIDLastSave="0" documentId="13_ncr:1_{BDB70819-DF82-E647-B016-BE2B9E97E26C}" xr6:coauthVersionLast="47" xr6:coauthVersionMax="47" xr10:uidLastSave="{00000000-0000-0000-0000-000000000000}"/>
  <bookViews>
    <workbookView xWindow="0" yWindow="740" windowWidth="29400" windowHeight="16920" xr2:uid="{EEDE27F8-B2E7-8442-80D0-F951BE3422CE}"/>
  </bookViews>
  <sheets>
    <sheet name="修正版" sheetId="1" r:id="rId1"/>
  </sheets>
  <definedNames>
    <definedName name="cood">修正版!#REF!</definedName>
    <definedName name="SecTy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H36" i="1"/>
  <c r="H35" i="1"/>
  <c r="H34" i="1"/>
  <c r="H33" i="1"/>
  <c r="A33" i="1"/>
  <c r="A34" i="1" s="1"/>
  <c r="A35" i="1" s="1"/>
  <c r="A36" i="1" s="1"/>
  <c r="A37" i="1" s="1"/>
  <c r="A32" i="1"/>
  <c r="L32" i="1"/>
  <c r="L33" i="1"/>
  <c r="L34" i="1"/>
  <c r="L35" i="1"/>
  <c r="L36" i="1"/>
  <c r="L37" i="1"/>
  <c r="B21" i="1"/>
  <c r="B22" i="1" s="1"/>
  <c r="J37" i="1"/>
  <c r="J36" i="1"/>
  <c r="J35" i="1"/>
  <c r="J34" i="1"/>
  <c r="J33" i="1"/>
  <c r="H32" i="1"/>
  <c r="J32" i="1" s="1"/>
  <c r="W33" i="1" l="1"/>
  <c r="W32" i="1"/>
  <c r="K34" i="1"/>
  <c r="W35" i="1"/>
  <c r="W36" i="1"/>
  <c r="W34" i="1"/>
  <c r="K36" i="1"/>
  <c r="V36" i="1" s="1"/>
  <c r="K32" i="1"/>
  <c r="K33" i="1"/>
  <c r="K37" i="1"/>
  <c r="V37" i="1" s="1"/>
  <c r="K35" i="1"/>
  <c r="W37" i="1"/>
  <c r="V34" i="1"/>
  <c r="M37" i="1"/>
  <c r="X37" i="1" s="1"/>
  <c r="V35" i="1"/>
  <c r="V33" i="1"/>
  <c r="J30" i="1"/>
  <c r="M32" i="1"/>
  <c r="X32" i="1" s="1"/>
  <c r="M33" i="1"/>
  <c r="X33" i="1" s="1"/>
  <c r="M34" i="1"/>
  <c r="X34" i="1" s="1"/>
  <c r="M35" i="1"/>
  <c r="X35" i="1" s="1"/>
  <c r="M36" i="1"/>
  <c r="X36" i="1" s="1"/>
  <c r="Y37" i="1" l="1"/>
  <c r="Y36" i="1"/>
  <c r="Y33" i="1"/>
  <c r="Y35" i="1"/>
  <c r="Y34" i="1"/>
  <c r="V32" i="1"/>
  <c r="Y32" i="1" s="1"/>
  <c r="Z32" i="1" s="1"/>
  <c r="Z33" i="1" l="1"/>
  <c r="AA33" i="1" s="1"/>
  <c r="Z34" i="1" l="1"/>
  <c r="AA34" i="1" s="1"/>
  <c r="AA32" i="1"/>
  <c r="Z35" i="1" l="1"/>
  <c r="AA35" i="1" s="1"/>
  <c r="Z37" i="1"/>
  <c r="AA37" i="1" s="1"/>
  <c r="Z36" i="1"/>
  <c r="AA36" i="1" s="1"/>
  <c r="AA30" i="1" l="1"/>
  <c r="Y27" i="1"/>
  <c r="AB37" i="1" l="1"/>
  <c r="AC37" i="1" s="1"/>
  <c r="AD37" i="1" s="1"/>
  <c r="AB34" i="1"/>
  <c r="AC34" i="1" s="1"/>
  <c r="AD34" i="1" s="1"/>
  <c r="AB32" i="1"/>
  <c r="AC32" i="1" s="1"/>
  <c r="AD32" i="1" s="1"/>
  <c r="AE32" i="1" s="1"/>
  <c r="AB36" i="1"/>
  <c r="AC36" i="1" s="1"/>
  <c r="AD36" i="1" s="1"/>
  <c r="AB35" i="1"/>
  <c r="AC35" i="1" s="1"/>
  <c r="AD35" i="1" s="1"/>
  <c r="AB33" i="1"/>
  <c r="AC33" i="1" s="1"/>
  <c r="AD33" i="1" s="1"/>
  <c r="AC30" i="1" l="1"/>
  <c r="AE33" i="1"/>
  <c r="AE35" i="1"/>
  <c r="AE37" i="1"/>
  <c r="AE34" i="1"/>
  <c r="AE36" i="1"/>
  <c r="AE27" i="1" l="1"/>
</calcChain>
</file>

<file path=xl/sharedStrings.xml><?xml version="1.0" encoding="utf-8"?>
<sst xmlns="http://schemas.openxmlformats.org/spreadsheetml/2006/main" count="118" uniqueCount="76">
  <si>
    <t>i</t>
    <phoneticPr fontId="1"/>
  </si>
  <si>
    <t>j</t>
    <phoneticPr fontId="1"/>
  </si>
  <si>
    <t>L</t>
    <phoneticPr fontId="1"/>
  </si>
  <si>
    <t>EI</t>
    <phoneticPr fontId="1"/>
  </si>
  <si>
    <t>Nu</t>
    <phoneticPr fontId="1"/>
  </si>
  <si>
    <t>Qu</t>
    <phoneticPr fontId="1"/>
  </si>
  <si>
    <t>Mui</t>
    <phoneticPr fontId="1"/>
  </si>
  <si>
    <t>Muj</t>
    <phoneticPr fontId="1"/>
  </si>
  <si>
    <t>n</t>
    <phoneticPr fontId="1"/>
  </si>
  <si>
    <t>Na</t>
    <phoneticPr fontId="1"/>
  </si>
  <si>
    <t>Qa</t>
    <phoneticPr fontId="1"/>
  </si>
  <si>
    <t>Mai</t>
    <phoneticPr fontId="1"/>
  </si>
  <si>
    <t>Maj</t>
    <phoneticPr fontId="1"/>
  </si>
  <si>
    <t>NaNuL/EA</t>
    <phoneticPr fontId="1"/>
  </si>
  <si>
    <t xml:space="preserve">Bendng </t>
    <phoneticPr fontId="1"/>
  </si>
  <si>
    <t>Di</t>
    <phoneticPr fontId="1"/>
  </si>
  <si>
    <t>Wi</t>
    <phoneticPr fontId="1"/>
  </si>
  <si>
    <t>DiWi</t>
    <phoneticPr fontId="1"/>
  </si>
  <si>
    <t>修正後の重量</t>
    <rPh sb="0" eb="3">
      <t>シュウセイ</t>
    </rPh>
    <phoneticPr fontId="1"/>
  </si>
  <si>
    <t>修正係数</t>
    <rPh sb="0" eb="4">
      <t>シュウセイ</t>
    </rPh>
    <phoneticPr fontId="1"/>
  </si>
  <si>
    <t>計算過程1</t>
    <rPh sb="0" eb="2">
      <t>ケイサn</t>
    </rPh>
    <rPh sb="2" eb="4">
      <t>カテイ</t>
    </rPh>
    <phoneticPr fontId="1"/>
  </si>
  <si>
    <t>計算過程2</t>
    <rPh sb="0" eb="2">
      <t>ケイサn</t>
    </rPh>
    <phoneticPr fontId="1"/>
  </si>
  <si>
    <t>計算過程3</t>
    <rPh sb="0" eb="2">
      <t>ケイサn</t>
    </rPh>
    <phoneticPr fontId="1"/>
  </si>
  <si>
    <t>軸力変形寄与</t>
    <rPh sb="0" eb="2">
      <t>ジク</t>
    </rPh>
    <rPh sb="2" eb="4">
      <t>ヘンケイ</t>
    </rPh>
    <rPh sb="4" eb="6">
      <t xml:space="preserve">キヨ </t>
    </rPh>
    <phoneticPr fontId="1"/>
  </si>
  <si>
    <t>剪断変形寄与</t>
    <rPh sb="0" eb="4">
      <t>センダ</t>
    </rPh>
    <rPh sb="4" eb="6">
      <t xml:space="preserve">キヨ </t>
    </rPh>
    <phoneticPr fontId="1"/>
  </si>
  <si>
    <t>曲げ寄与</t>
    <rPh sb="0" eb="1">
      <t>マゲ</t>
    </rPh>
    <phoneticPr fontId="1"/>
  </si>
  <si>
    <t>接続接点</t>
    <rPh sb="0" eb="2">
      <t>セツゾク</t>
    </rPh>
    <rPh sb="2" eb="4">
      <t>セッテン</t>
    </rPh>
    <phoneticPr fontId="1"/>
  </si>
  <si>
    <t>設計荷重時</t>
    <rPh sb="0" eb="2">
      <t>セッケイ</t>
    </rPh>
    <rPh sb="2" eb="5">
      <t>カジュウジ</t>
    </rPh>
    <phoneticPr fontId="1"/>
  </si>
  <si>
    <t>単位荷重時</t>
    <rPh sb="0" eb="2">
      <t>タンイ</t>
    </rPh>
    <rPh sb="2" eb="5">
      <t>カジュウジ</t>
    </rPh>
    <phoneticPr fontId="1"/>
  </si>
  <si>
    <t>ΣSi</t>
    <phoneticPr fontId="1"/>
  </si>
  <si>
    <t>Si/ΣSi</t>
    <phoneticPr fontId="1"/>
  </si>
  <si>
    <t>鉄骨重量</t>
    <rPh sb="0" eb="2">
      <t>テッコツ</t>
    </rPh>
    <rPh sb="2" eb="4">
      <t>ジュウリョウ</t>
    </rPh>
    <phoneticPr fontId="1"/>
  </si>
  <si>
    <t>(ton)</t>
    <phoneticPr fontId="1"/>
  </si>
  <si>
    <t>材長</t>
    <rPh sb="0" eb="1">
      <t>ブザイ</t>
    </rPh>
    <rPh sb="1" eb="2">
      <t>ナガサ</t>
    </rPh>
    <phoneticPr fontId="1"/>
  </si>
  <si>
    <t>(cm)</t>
    <phoneticPr fontId="1"/>
  </si>
  <si>
    <t>軸剛性</t>
    <rPh sb="0" eb="1">
      <t>ジク</t>
    </rPh>
    <rPh sb="1" eb="3">
      <t>ゴウセイ</t>
    </rPh>
    <phoneticPr fontId="1"/>
  </si>
  <si>
    <t>ΣWi'</t>
    <phoneticPr fontId="1"/>
  </si>
  <si>
    <t>せん断剛性</t>
    <rPh sb="2" eb="3">
      <t>ダン</t>
    </rPh>
    <rPh sb="3" eb="5">
      <t>ゴウセイ</t>
    </rPh>
    <phoneticPr fontId="1"/>
  </si>
  <si>
    <t>(ton・cm)</t>
    <phoneticPr fontId="1"/>
  </si>
  <si>
    <t>Si =√(DiWi)</t>
    <phoneticPr fontId="1"/>
  </si>
  <si>
    <t>曲げ剛性</t>
    <rPh sb="0" eb="1">
      <t>マ</t>
    </rPh>
    <rPh sb="2" eb="4">
      <t>ゴウセイ</t>
    </rPh>
    <phoneticPr fontId="1"/>
  </si>
  <si>
    <t>Di'</t>
    <phoneticPr fontId="1"/>
  </si>
  <si>
    <t xml:space="preserve"> </t>
    <phoneticPr fontId="1"/>
  </si>
  <si>
    <t>E =</t>
    <phoneticPr fontId="1"/>
  </si>
  <si>
    <t>A</t>
    <phoneticPr fontId="1"/>
  </si>
  <si>
    <t>I</t>
    <phoneticPr fontId="1"/>
  </si>
  <si>
    <t>(cm2)</t>
    <phoneticPr fontId="1"/>
  </si>
  <si>
    <t>(cm4)</t>
    <phoneticPr fontId="1"/>
  </si>
  <si>
    <t>断面積</t>
    <rPh sb="0" eb="3">
      <t>ダンメンセキ</t>
    </rPh>
    <phoneticPr fontId="1"/>
  </si>
  <si>
    <t>断面2次</t>
    <rPh sb="0" eb="2">
      <t>ダンメン</t>
    </rPh>
    <rPh sb="3" eb="4">
      <t>ジ</t>
    </rPh>
    <phoneticPr fontId="1"/>
  </si>
  <si>
    <t>(kg/m)</t>
    <phoneticPr fontId="1"/>
  </si>
  <si>
    <t>(ton・cm2)</t>
    <phoneticPr fontId="1"/>
  </si>
  <si>
    <t>(ton/cm2)</t>
    <phoneticPr fontId="1"/>
  </si>
  <si>
    <t>単位質量</t>
    <rPh sb="0" eb="2">
      <t>タンイ</t>
    </rPh>
    <rPh sb="2" eb="4">
      <t>シツリョウ</t>
    </rPh>
    <phoneticPr fontId="1"/>
  </si>
  <si>
    <t>せん断断面積</t>
    <rPh sb="2" eb="3">
      <t>ダン</t>
    </rPh>
    <rPh sb="3" eb="6">
      <t>ダンメンセキ</t>
    </rPh>
    <phoneticPr fontId="1"/>
  </si>
  <si>
    <t>w</t>
    <phoneticPr fontId="1"/>
  </si>
  <si>
    <t>G =</t>
    <phoneticPr fontId="1"/>
  </si>
  <si>
    <t>As</t>
    <phoneticPr fontId="1"/>
  </si>
  <si>
    <t>EA</t>
    <phoneticPr fontId="1"/>
  </si>
  <si>
    <t>Wi'=Wt*Si/ΣSi</t>
    <phoneticPr fontId="1"/>
  </si>
  <si>
    <t>[修正前重量比]</t>
    <rPh sb="1" eb="3">
      <t>シュウセイ</t>
    </rPh>
    <rPh sb="3" eb="4">
      <t>マエ</t>
    </rPh>
    <rPh sb="4" eb="6">
      <t>ジュウリョウ</t>
    </rPh>
    <rPh sb="6" eb="7">
      <t>ヒ</t>
    </rPh>
    <phoneticPr fontId="1"/>
  </si>
  <si>
    <t>現設計変位 ΣDi</t>
    <rPh sb="0" eb="3">
      <t>ゲンセッケイ</t>
    </rPh>
    <rPh sb="3" eb="5">
      <t>ヘンイ</t>
    </rPh>
    <phoneticPr fontId="1"/>
  </si>
  <si>
    <t>個材の寄与変位</t>
    <rPh sb="0" eb="2">
      <t>コザイ</t>
    </rPh>
    <rPh sb="5" eb="7">
      <t>ヘンイ</t>
    </rPh>
    <phoneticPr fontId="1"/>
  </si>
  <si>
    <t>α=Wi'/Wi</t>
    <phoneticPr fontId="1"/>
  </si>
  <si>
    <t>修正後変位 ΣDi'</t>
    <rPh sb="0" eb="2">
      <t>シュウセイ</t>
    </rPh>
    <rPh sb="2" eb="3">
      <t>ゴ</t>
    </rPh>
    <rPh sb="3" eb="5">
      <t>ヘンイ</t>
    </rPh>
    <phoneticPr fontId="1"/>
  </si>
  <si>
    <t>Wt=ΣWi</t>
    <phoneticPr fontId="1"/>
  </si>
  <si>
    <t>部材</t>
    <rPh sb="0" eb="2">
      <t>ブザイ</t>
    </rPh>
    <phoneticPr fontId="1"/>
  </si>
  <si>
    <t>番号</t>
    <phoneticPr fontId="1"/>
  </si>
  <si>
    <t>⏬️</t>
    <phoneticPr fontId="1"/>
  </si>
  <si>
    <t>αs</t>
    <phoneticPr fontId="1"/>
  </si>
  <si>
    <t>AsG/αs</t>
    <phoneticPr fontId="1"/>
  </si>
  <si>
    <t>input</t>
    <phoneticPr fontId="1"/>
  </si>
  <si>
    <t>αsQaQuL/GAs</t>
    <phoneticPr fontId="1"/>
  </si>
  <si>
    <t>解析結果と確認</t>
    <rPh sb="2" eb="4">
      <t>カイセキ</t>
    </rPh>
    <rPh sb="5" eb="7">
      <t>カクニn</t>
    </rPh>
    <phoneticPr fontId="1"/>
  </si>
  <si>
    <t>auto</t>
    <phoneticPr fontId="1"/>
  </si>
  <si>
    <t>寄与率に従い分配</t>
    <rPh sb="0" eb="3">
      <t>キヨリツ</t>
    </rPh>
    <rPh sb="4" eb="5">
      <t>シタガ</t>
    </rPh>
    <rPh sb="6" eb="8">
      <t>ブンパイ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</si>
</sst>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"/>
    <numFmt numFmtId="177" formatCode="0.0"/>
    <numFmt numFmtId="178" formatCode="0.0_ "/>
  </numFmts>
  <fonts count="19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9" tint="-0.249977111117893"/>
      <name val="游ゴシック"/>
      <family val="3"/>
      <charset val="128"/>
      <scheme val="minor"/>
    </font>
    <font>
      <b/>
      <sz val="12"/>
      <color theme="8" tint="-0.249977111117893"/>
      <name val="游ゴシック"/>
      <family val="3"/>
      <charset val="128"/>
      <scheme val="minor"/>
    </font>
    <font>
      <b/>
      <sz val="12"/>
      <color theme="5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8"/>
      <name val="游ゴシック"/>
      <family val="3"/>
      <charset val="128"/>
      <scheme val="minor"/>
    </font>
    <font>
      <b/>
      <sz val="12"/>
      <color theme="8"/>
      <name val="Segoe UI Emoji"/>
      <family val="3"/>
    </font>
    <font>
      <b/>
      <sz val="12"/>
      <color theme="5"/>
      <name val="Segoe UI Emoji"/>
      <family val="3"/>
    </font>
    <font>
      <sz val="12"/>
      <color theme="1"/>
      <name val="Arial Rounded MT Bold"/>
      <family val="2"/>
    </font>
    <font>
      <b/>
      <sz val="8"/>
      <color rgb="FFFF0000"/>
      <name val="ヒラギノ丸ゴ ProN W4"/>
      <family val="2"/>
      <charset val="128"/>
    </font>
    <font>
      <b/>
      <sz val="11"/>
      <color theme="1"/>
      <name val="游ゴシック"/>
      <family val="3"/>
      <charset val="128"/>
      <scheme val="minor"/>
    </font>
    <font>
      <b/>
      <sz val="9"/>
      <color theme="1"/>
      <name val="ヒラギノ丸ゴ ProN W4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76" fontId="0" fillId="0" borderId="5" xfId="0" applyNumberFormat="1" applyBorder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176" fontId="0" fillId="0" borderId="17" xfId="0" applyNumberFormat="1" applyBorder="1">
      <alignment vertical="center"/>
    </xf>
    <xf numFmtId="0" fontId="2" fillId="0" borderId="2" xfId="0" applyFont="1" applyBorder="1">
      <alignment vertical="center"/>
    </xf>
    <xf numFmtId="177" fontId="3" fillId="0" borderId="2" xfId="0" applyNumberFormat="1" applyFont="1" applyBorder="1">
      <alignment vertical="center"/>
    </xf>
    <xf numFmtId="2" fontId="4" fillId="0" borderId="2" xfId="0" applyNumberFormat="1" applyFont="1" applyBorder="1">
      <alignment vertical="center"/>
    </xf>
    <xf numFmtId="176" fontId="6" fillId="0" borderId="2" xfId="0" applyNumberFormat="1" applyFont="1" applyBorder="1">
      <alignment vertical="center"/>
    </xf>
    <xf numFmtId="0" fontId="2" fillId="0" borderId="5" xfId="0" applyFont="1" applyBorder="1">
      <alignment vertical="center"/>
    </xf>
    <xf numFmtId="177" fontId="3" fillId="0" borderId="5" xfId="0" applyNumberFormat="1" applyFont="1" applyBorder="1">
      <alignment vertical="center"/>
    </xf>
    <xf numFmtId="2" fontId="4" fillId="0" borderId="5" xfId="0" applyNumberFormat="1" applyFont="1" applyBorder="1">
      <alignment vertical="center"/>
    </xf>
    <xf numFmtId="176" fontId="6" fillId="0" borderId="5" xfId="0" applyNumberFormat="1" applyFont="1" applyBorder="1">
      <alignment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4" xfId="0" applyNumberFormat="1" applyBorder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8" fillId="0" borderId="16" xfId="0" applyFont="1" applyBorder="1" applyAlignment="1">
      <alignment horizontal="center" vertical="center"/>
    </xf>
    <xf numFmtId="177" fontId="3" fillId="0" borderId="11" xfId="0" applyNumberFormat="1" applyFont="1" applyBorder="1">
      <alignment vertical="center"/>
    </xf>
    <xf numFmtId="177" fontId="3" fillId="0" borderId="21" xfId="0" applyNumberFormat="1" applyFont="1" applyBorder="1">
      <alignment vertical="center"/>
    </xf>
    <xf numFmtId="0" fontId="7" fillId="3" borderId="3" xfId="0" applyFont="1" applyFill="1" applyBorder="1" applyAlignment="1">
      <alignment horizontal="center" vertical="center" shrinkToFit="1"/>
    </xf>
    <xf numFmtId="0" fontId="9" fillId="3" borderId="3" xfId="0" applyFont="1" applyFill="1" applyBorder="1" applyAlignment="1">
      <alignment horizontal="center" vertical="center"/>
    </xf>
    <xf numFmtId="176" fontId="2" fillId="0" borderId="5" xfId="0" applyNumberFormat="1" applyFont="1" applyBorder="1">
      <alignment vertical="center"/>
    </xf>
    <xf numFmtId="2" fontId="2" fillId="0" borderId="10" xfId="0" applyNumberFormat="1" applyFont="1" applyBorder="1">
      <alignment vertical="center"/>
    </xf>
    <xf numFmtId="2" fontId="2" fillId="0" borderId="20" xfId="0" applyNumberFormat="1" applyFont="1" applyBorder="1">
      <alignment vertical="center"/>
    </xf>
    <xf numFmtId="2" fontId="2" fillId="0" borderId="17" xfId="0" applyNumberFormat="1" applyFont="1" applyBorder="1">
      <alignment vertical="center"/>
    </xf>
    <xf numFmtId="0" fontId="2" fillId="0" borderId="17" xfId="0" applyFont="1" applyBorder="1">
      <alignment vertical="center"/>
    </xf>
    <xf numFmtId="2" fontId="2" fillId="0" borderId="14" xfId="0" applyNumberFormat="1" applyFont="1" applyBorder="1">
      <alignment vertical="center"/>
    </xf>
    <xf numFmtId="0" fontId="2" fillId="0" borderId="14" xfId="0" applyFont="1" applyBorder="1">
      <alignment vertical="center"/>
    </xf>
    <xf numFmtId="1" fontId="2" fillId="0" borderId="5" xfId="0" applyNumberFormat="1" applyFont="1" applyBorder="1">
      <alignment vertical="center"/>
    </xf>
    <xf numFmtId="0" fontId="9" fillId="4" borderId="3" xfId="0" applyFont="1" applyFill="1" applyBorder="1" applyAlignment="1">
      <alignment horizontal="center" vertical="center"/>
    </xf>
    <xf numFmtId="176" fontId="11" fillId="4" borderId="5" xfId="0" applyNumberFormat="1" applyFont="1" applyFill="1" applyBorder="1" applyAlignment="1">
      <alignment horizontal="center" vertical="center"/>
    </xf>
    <xf numFmtId="176" fontId="5" fillId="3" borderId="5" xfId="0" applyNumberFormat="1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4" xfId="0" applyFont="1" applyBorder="1">
      <alignment vertical="center"/>
    </xf>
    <xf numFmtId="0" fontId="16" fillId="0" borderId="8" xfId="0" applyFont="1" applyBorder="1" applyAlignment="1">
      <alignment horizontal="center" vertical="center"/>
    </xf>
    <xf numFmtId="176" fontId="17" fillId="2" borderId="13" xfId="0" applyNumberFormat="1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shrinkToFit="1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77" fontId="2" fillId="0" borderId="11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78" fontId="2" fillId="0" borderId="11" xfId="0" applyNumberFormat="1" applyFont="1" applyBorder="1">
      <alignment vertical="center"/>
    </xf>
    <xf numFmtId="177" fontId="0" fillId="0" borderId="0" xfId="0" applyNumberForma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77" fontId="15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8863</xdr:colOff>
      <xdr:row>1</xdr:row>
      <xdr:rowOff>82826</xdr:rowOff>
    </xdr:from>
    <xdr:to>
      <xdr:col>21</xdr:col>
      <xdr:colOff>10818</xdr:colOff>
      <xdr:row>23</xdr:row>
      <xdr:rowOff>231913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A63E186-6253-4F54-96C5-5F508DCA8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80146" y="331304"/>
          <a:ext cx="6031694" cy="5615609"/>
        </a:xfrm>
        <a:prstGeom prst="rect">
          <a:avLst/>
        </a:prstGeom>
      </xdr:spPr>
    </xdr:pic>
    <xdr:clientData/>
  </xdr:twoCellAnchor>
  <xdr:twoCellAnchor>
    <xdr:from>
      <xdr:col>13</xdr:col>
      <xdr:colOff>316878</xdr:colOff>
      <xdr:row>13</xdr:row>
      <xdr:rowOff>142875</xdr:rowOff>
    </xdr:from>
    <xdr:to>
      <xdr:col>16</xdr:col>
      <xdr:colOff>733424</xdr:colOff>
      <xdr:row>22</xdr:row>
      <xdr:rowOff>149089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9FCBCCA5-1E10-4F54-80B7-20618E5C062E}"/>
            </a:ext>
          </a:extLst>
        </xdr:cNvPr>
        <xdr:cNvSpPr/>
      </xdr:nvSpPr>
      <xdr:spPr>
        <a:xfrm>
          <a:off x="9070353" y="3362325"/>
          <a:ext cx="2673971" cy="2235064"/>
        </a:xfrm>
        <a:prstGeom prst="roundRect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70673</xdr:colOff>
      <xdr:row>13</xdr:row>
      <xdr:rowOff>133350</xdr:rowOff>
    </xdr:from>
    <xdr:to>
      <xdr:col>20</xdr:col>
      <xdr:colOff>428626</xdr:colOff>
      <xdr:row>22</xdr:row>
      <xdr:rowOff>165652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17D96475-177F-4D80-8C33-ADD7BB5C98AE}"/>
            </a:ext>
          </a:extLst>
        </xdr:cNvPr>
        <xdr:cNvSpPr/>
      </xdr:nvSpPr>
      <xdr:spPr>
        <a:xfrm>
          <a:off x="11834048" y="3352800"/>
          <a:ext cx="2615378" cy="2261152"/>
        </a:xfrm>
        <a:prstGeom prst="roundRect">
          <a:avLst/>
        </a:prstGeom>
        <a:noFill/>
        <a:ln>
          <a:solidFill>
            <a:schemeClr val="accent2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46E37-575E-914E-80E3-0C1AFDB1A1F3}">
  <sheetPr>
    <pageSetUpPr fitToPage="1"/>
  </sheetPr>
  <dimension ref="A3:AO41"/>
  <sheetViews>
    <sheetView tabSelected="1" topLeftCell="A21" zoomScale="159" zoomScaleNormal="70" workbookViewId="0">
      <selection activeCell="Y32" sqref="Y32"/>
    </sheetView>
  </sheetViews>
  <sheetFormatPr baseColWidth="10" defaultColWidth="11.5703125" defaultRowHeight="19.5" customHeight="1"/>
  <cols>
    <col min="1" max="4" width="5.7109375" customWidth="1"/>
    <col min="5" max="7" width="8.7109375" customWidth="1"/>
    <col min="8" max="8" width="7.140625" customWidth="1"/>
    <col min="9" max="9" width="5.7109375" customWidth="1"/>
    <col min="10" max="10" width="8.7109375" customWidth="1"/>
    <col min="11" max="11" width="9.5703125" customWidth="1"/>
    <col min="12" max="12" width="8.7109375" customWidth="1"/>
    <col min="13" max="13" width="11" customWidth="1"/>
    <col min="14" max="21" width="8.7109375" customWidth="1"/>
    <col min="22" max="24" width="9.42578125" customWidth="1"/>
    <col min="25" max="25" width="10.7109375" customWidth="1"/>
    <col min="26" max="26" width="7.28515625" customWidth="1"/>
    <col min="27" max="27" width="9.42578125" customWidth="1"/>
    <col min="28" max="28" width="6.85546875" customWidth="1"/>
    <col min="29" max="29" width="10.7109375" customWidth="1"/>
    <col min="30" max="30" width="8.140625" customWidth="1"/>
    <col min="31" max="31" width="9.5703125" customWidth="1"/>
    <col min="35" max="35" width="2.7109375" customWidth="1"/>
  </cols>
  <sheetData>
    <row r="3" spans="2:9" ht="19.5" customHeight="1">
      <c r="B3" s="78"/>
      <c r="C3" s="78"/>
      <c r="D3" s="78"/>
      <c r="G3" s="1"/>
      <c r="H3" s="1"/>
      <c r="I3" s="1"/>
    </row>
    <row r="4" spans="2:9" ht="19.5" customHeight="1">
      <c r="B4" s="78"/>
      <c r="C4" s="78"/>
      <c r="D4" s="78"/>
    </row>
    <row r="20" spans="1:41" ht="19.5" customHeight="1">
      <c r="B20" s="78"/>
      <c r="C20" s="78"/>
      <c r="D20" s="78"/>
    </row>
    <row r="21" spans="1:41" ht="19.5" customHeight="1">
      <c r="A21" s="57" t="s">
        <v>43</v>
      </c>
      <c r="B21" s="86">
        <f>2100</f>
        <v>2100</v>
      </c>
      <c r="C21" s="86"/>
      <c r="D21" s="86"/>
      <c r="E21" s="57" t="s">
        <v>52</v>
      </c>
    </row>
    <row r="22" spans="1:41" ht="19.5" customHeight="1">
      <c r="A22" s="57" t="s">
        <v>56</v>
      </c>
      <c r="B22" s="86">
        <f>B21/(2*(1+0.3))</f>
        <v>807.69230769230762</v>
      </c>
      <c r="C22" s="86"/>
      <c r="D22" s="86"/>
      <c r="E22" s="57" t="s">
        <v>52</v>
      </c>
    </row>
    <row r="24" spans="1:41" ht="19.5" customHeight="1">
      <c r="Y24" s="70"/>
    </row>
    <row r="25" spans="1:41" ht="19.5" customHeight="1">
      <c r="O25" s="82" t="s">
        <v>68</v>
      </c>
      <c r="P25" s="83"/>
      <c r="S25" s="84" t="s">
        <v>68</v>
      </c>
      <c r="T25" s="85"/>
      <c r="Y25" s="71" t="s">
        <v>73</v>
      </c>
    </row>
    <row r="26" spans="1:41" s="3" customFormat="1" ht="19.5" customHeight="1" thickBot="1">
      <c r="A26" s="4" t="s">
        <v>66</v>
      </c>
      <c r="B26" s="79" t="s">
        <v>26</v>
      </c>
      <c r="C26" s="80"/>
      <c r="D26" s="4" t="s">
        <v>33</v>
      </c>
      <c r="E26" s="8" t="s">
        <v>48</v>
      </c>
      <c r="F26" s="19" t="s">
        <v>54</v>
      </c>
      <c r="G26" s="19" t="s">
        <v>49</v>
      </c>
      <c r="H26" s="9" t="s">
        <v>53</v>
      </c>
      <c r="I26" s="9"/>
      <c r="J26" s="4" t="s">
        <v>31</v>
      </c>
      <c r="K26" s="4" t="s">
        <v>35</v>
      </c>
      <c r="L26" s="4" t="s">
        <v>37</v>
      </c>
      <c r="M26" s="17" t="s">
        <v>40</v>
      </c>
      <c r="N26" s="79" t="s">
        <v>27</v>
      </c>
      <c r="O26" s="81"/>
      <c r="P26" s="81"/>
      <c r="Q26" s="80"/>
      <c r="R26" s="79" t="s">
        <v>28</v>
      </c>
      <c r="S26" s="81"/>
      <c r="T26" s="81"/>
      <c r="U26" s="80"/>
      <c r="V26" s="65" t="s">
        <v>23</v>
      </c>
      <c r="W26" s="66" t="s">
        <v>24</v>
      </c>
      <c r="X26" s="67" t="s">
        <v>25</v>
      </c>
      <c r="Y26" s="62" t="s">
        <v>61</v>
      </c>
      <c r="Z26" s="8" t="s">
        <v>20</v>
      </c>
      <c r="AA26" s="19" t="s">
        <v>21</v>
      </c>
      <c r="AB26" s="9" t="s">
        <v>22</v>
      </c>
      <c r="AC26" s="68" t="s">
        <v>18</v>
      </c>
      <c r="AD26" s="68" t="s">
        <v>19</v>
      </c>
      <c r="AE26" s="64" t="s">
        <v>64</v>
      </c>
      <c r="AF26"/>
      <c r="AG26"/>
      <c r="AH26"/>
      <c r="AI26"/>
      <c r="AJ26"/>
      <c r="AK26"/>
      <c r="AL26"/>
      <c r="AM26"/>
      <c r="AN26"/>
      <c r="AO26"/>
    </row>
    <row r="27" spans="1:41" s="3" customFormat="1" ht="19.5" customHeight="1" thickBot="1">
      <c r="A27" s="5" t="s">
        <v>67</v>
      </c>
      <c r="B27" s="10"/>
      <c r="C27" s="11"/>
      <c r="D27" s="5" t="s">
        <v>34</v>
      </c>
      <c r="E27" s="10" t="s">
        <v>46</v>
      </c>
      <c r="F27" s="20" t="s">
        <v>46</v>
      </c>
      <c r="G27" s="20" t="s">
        <v>47</v>
      </c>
      <c r="H27" s="11" t="s">
        <v>50</v>
      </c>
      <c r="I27" s="11"/>
      <c r="J27" s="5" t="s">
        <v>32</v>
      </c>
      <c r="K27" s="5" t="s">
        <v>32</v>
      </c>
      <c r="L27" s="5" t="s">
        <v>32</v>
      </c>
      <c r="M27" s="5" t="s">
        <v>51</v>
      </c>
      <c r="N27" s="4" t="s">
        <v>32</v>
      </c>
      <c r="O27" s="4" t="s">
        <v>32</v>
      </c>
      <c r="P27" s="4" t="s">
        <v>38</v>
      </c>
      <c r="Q27" s="9" t="s">
        <v>38</v>
      </c>
      <c r="R27" s="4" t="s">
        <v>32</v>
      </c>
      <c r="S27" s="4" t="s">
        <v>32</v>
      </c>
      <c r="T27" s="4" t="s">
        <v>38</v>
      </c>
      <c r="U27" s="4" t="s">
        <v>38</v>
      </c>
      <c r="V27" s="8"/>
      <c r="W27" s="19"/>
      <c r="X27" s="9"/>
      <c r="Y27" s="60">
        <f>SUM(Y32:Y97)</f>
        <v>4.8036868755476378</v>
      </c>
      <c r="Z27" s="10"/>
      <c r="AA27" s="20"/>
      <c r="AB27" s="11"/>
      <c r="AC27" s="69" t="s">
        <v>75</v>
      </c>
      <c r="AD27" s="63" t="s">
        <v>60</v>
      </c>
      <c r="AE27" s="30">
        <f>SUM(AE32:AE97)</f>
        <v>4.5360873808214111</v>
      </c>
      <c r="AF27"/>
      <c r="AG27"/>
      <c r="AH27"/>
      <c r="AI27"/>
      <c r="AJ27"/>
      <c r="AK27"/>
      <c r="AL27"/>
      <c r="AM27"/>
      <c r="AN27"/>
      <c r="AO27"/>
    </row>
    <row r="28" spans="1:41" s="38" customFormat="1" ht="19.5" customHeight="1">
      <c r="A28" s="35" t="s">
        <v>8</v>
      </c>
      <c r="B28" s="36" t="s">
        <v>0</v>
      </c>
      <c r="C28" s="37" t="s">
        <v>1</v>
      </c>
      <c r="D28" s="35" t="s">
        <v>2</v>
      </c>
      <c r="E28" s="36" t="s">
        <v>44</v>
      </c>
      <c r="F28" s="39" t="s">
        <v>57</v>
      </c>
      <c r="G28" s="39" t="s">
        <v>45</v>
      </c>
      <c r="H28" s="37" t="s">
        <v>55</v>
      </c>
      <c r="I28" s="37" t="s">
        <v>69</v>
      </c>
      <c r="J28" s="35" t="s">
        <v>16</v>
      </c>
      <c r="K28" s="35" t="s">
        <v>58</v>
      </c>
      <c r="L28" s="35" t="s">
        <v>70</v>
      </c>
      <c r="M28" s="38" t="s">
        <v>3</v>
      </c>
      <c r="N28" s="35" t="s">
        <v>9</v>
      </c>
      <c r="O28" s="35" t="s">
        <v>10</v>
      </c>
      <c r="P28" s="35" t="s">
        <v>11</v>
      </c>
      <c r="Q28" s="37" t="s">
        <v>12</v>
      </c>
      <c r="R28" s="35" t="s">
        <v>4</v>
      </c>
      <c r="S28" s="35" t="s">
        <v>5</v>
      </c>
      <c r="T28" s="35" t="s">
        <v>6</v>
      </c>
      <c r="U28" s="35" t="s">
        <v>7</v>
      </c>
      <c r="V28" s="36" t="s">
        <v>13</v>
      </c>
      <c r="W28" s="39" t="s">
        <v>72</v>
      </c>
      <c r="X28" s="37" t="s">
        <v>14</v>
      </c>
      <c r="Z28" s="36" t="s">
        <v>17</v>
      </c>
      <c r="AA28" s="39" t="s">
        <v>39</v>
      </c>
      <c r="AB28" s="37" t="s">
        <v>30</v>
      </c>
      <c r="AC28" s="35" t="s">
        <v>59</v>
      </c>
      <c r="AD28" s="35" t="s">
        <v>63</v>
      </c>
      <c r="AE28" s="37"/>
      <c r="AF28"/>
      <c r="AG28"/>
      <c r="AH28"/>
      <c r="AI28"/>
      <c r="AJ28"/>
      <c r="AK28"/>
      <c r="AL28"/>
      <c r="AM28"/>
      <c r="AN28"/>
      <c r="AO28"/>
    </row>
    <row r="29" spans="1:41" ht="19.5" customHeight="1">
      <c r="A29" s="6"/>
      <c r="B29" s="12"/>
      <c r="C29" s="13"/>
      <c r="D29" s="6"/>
      <c r="E29" s="12"/>
      <c r="F29" s="40"/>
      <c r="G29" s="40"/>
      <c r="H29" s="13"/>
      <c r="I29" s="13"/>
      <c r="J29" s="44" t="s">
        <v>65</v>
      </c>
      <c r="K29" s="6"/>
      <c r="L29" s="6"/>
      <c r="N29" s="6"/>
      <c r="O29" s="6"/>
      <c r="P29" s="6"/>
      <c r="Q29" s="13"/>
      <c r="R29" s="6"/>
      <c r="S29" s="6"/>
      <c r="T29" s="6"/>
      <c r="U29" s="6"/>
      <c r="V29" s="12"/>
      <c r="W29" s="40"/>
      <c r="X29" s="13"/>
      <c r="Y29" s="61" t="s">
        <v>62</v>
      </c>
      <c r="Z29" s="12"/>
      <c r="AA29" s="54" t="s">
        <v>29</v>
      </c>
      <c r="AB29" s="13"/>
      <c r="AC29" s="45" t="s">
        <v>36</v>
      </c>
      <c r="AD29" s="58"/>
      <c r="AE29" s="63" t="s">
        <v>62</v>
      </c>
    </row>
    <row r="30" spans="1:41" s="2" customFormat="1" ht="19.5" customHeight="1">
      <c r="A30" s="75" t="s">
        <v>74</v>
      </c>
      <c r="B30" s="14"/>
      <c r="C30" s="15"/>
      <c r="D30" s="16"/>
      <c r="E30" s="14"/>
      <c r="F30" s="41"/>
      <c r="G30" s="41"/>
      <c r="H30" s="15"/>
      <c r="I30" s="15"/>
      <c r="J30" s="56">
        <f>SUM(J32:J100)</f>
        <v>1.7744453999999998</v>
      </c>
      <c r="K30" s="16"/>
      <c r="L30" s="16"/>
      <c r="N30" s="16"/>
      <c r="O30" s="16"/>
      <c r="P30" s="16"/>
      <c r="Q30" s="15"/>
      <c r="R30" s="16"/>
      <c r="S30" s="16"/>
      <c r="T30" s="16"/>
      <c r="U30" s="16"/>
      <c r="V30" s="14"/>
      <c r="W30" s="41"/>
      <c r="X30" s="15"/>
      <c r="Y30" s="37" t="s">
        <v>15</v>
      </c>
      <c r="AA30" s="55">
        <f>SUM(AA32:AA97)</f>
        <v>2.8370829009074954</v>
      </c>
      <c r="AB30" s="15"/>
      <c r="AC30" s="56">
        <f>SUM(AC32:AC97)</f>
        <v>1.7744453999999998</v>
      </c>
      <c r="AD30" s="59"/>
      <c r="AE30" s="63" t="s">
        <v>41</v>
      </c>
      <c r="AF30"/>
      <c r="AG30"/>
      <c r="AH30"/>
      <c r="AI30"/>
      <c r="AJ30"/>
      <c r="AK30"/>
      <c r="AL30"/>
      <c r="AM30"/>
      <c r="AN30"/>
      <c r="AO30"/>
    </row>
    <row r="31" spans="1:41" ht="19.5" customHeight="1" thickBot="1">
      <c r="A31" s="74">
        <v>0</v>
      </c>
      <c r="B31" s="76" t="s">
        <v>71</v>
      </c>
      <c r="C31" s="76" t="s">
        <v>71</v>
      </c>
      <c r="D31" s="76" t="s">
        <v>71</v>
      </c>
      <c r="E31" s="76" t="s">
        <v>71</v>
      </c>
      <c r="F31" s="76" t="s">
        <v>71</v>
      </c>
      <c r="G31" s="76" t="s">
        <v>71</v>
      </c>
      <c r="H31" s="72" t="s">
        <v>74</v>
      </c>
      <c r="I31" s="76" t="s">
        <v>71</v>
      </c>
      <c r="J31" s="72" t="s">
        <v>74</v>
      </c>
      <c r="K31" s="72" t="s">
        <v>74</v>
      </c>
      <c r="L31" s="72" t="s">
        <v>74</v>
      </c>
      <c r="M31" s="72" t="s">
        <v>74</v>
      </c>
      <c r="N31" s="76" t="s">
        <v>71</v>
      </c>
      <c r="O31" s="76" t="s">
        <v>71</v>
      </c>
      <c r="P31" s="76" t="s">
        <v>71</v>
      </c>
      <c r="Q31" s="76" t="s">
        <v>71</v>
      </c>
      <c r="R31" s="76" t="s">
        <v>71</v>
      </c>
      <c r="S31" s="76" t="s">
        <v>71</v>
      </c>
      <c r="T31" s="76" t="s">
        <v>71</v>
      </c>
      <c r="U31" s="76" t="s">
        <v>71</v>
      </c>
      <c r="V31" s="72" t="s">
        <v>74</v>
      </c>
      <c r="W31" s="72" t="s">
        <v>74</v>
      </c>
      <c r="X31" s="72" t="s">
        <v>74</v>
      </c>
      <c r="Y31" s="72" t="s">
        <v>74</v>
      </c>
      <c r="Z31" s="72" t="s">
        <v>74</v>
      </c>
      <c r="AA31" s="72" t="s">
        <v>74</v>
      </c>
      <c r="AB31" s="72" t="s">
        <v>74</v>
      </c>
      <c r="AC31" s="72" t="s">
        <v>74</v>
      </c>
      <c r="AD31" s="72" t="s">
        <v>74</v>
      </c>
      <c r="AE31" s="72" t="s">
        <v>74</v>
      </c>
    </row>
    <row r="32" spans="1:41" ht="19.5" customHeight="1" thickTop="1">
      <c r="A32" s="7">
        <f>A31+1</f>
        <v>1</v>
      </c>
      <c r="B32" s="26">
        <v>1</v>
      </c>
      <c r="C32" s="26">
        <v>3</v>
      </c>
      <c r="D32" s="26">
        <v>350</v>
      </c>
      <c r="E32" s="47">
        <v>90</v>
      </c>
      <c r="F32" s="49">
        <v>22.5</v>
      </c>
      <c r="G32" s="50">
        <v>10579</v>
      </c>
      <c r="H32" s="77">
        <f>E32*100*7.85/1000</f>
        <v>70.650000000000006</v>
      </c>
      <c r="I32" s="73">
        <v>1</v>
      </c>
      <c r="J32" s="46">
        <f>D32*H32/100000</f>
        <v>0.24727500000000002</v>
      </c>
      <c r="K32" s="26">
        <f t="shared" ref="K32:K37" si="0">$B$21*E32</f>
        <v>189000</v>
      </c>
      <c r="L32" s="53">
        <f>F32*$B$22/I32</f>
        <v>18173.076923076922</v>
      </c>
      <c r="M32" s="26">
        <f t="shared" ref="M32:M37" si="1">$B$21*G32</f>
        <v>22215900</v>
      </c>
      <c r="N32" s="27">
        <v>10.653</v>
      </c>
      <c r="O32" s="27">
        <v>10</v>
      </c>
      <c r="P32" s="27">
        <v>-2054.1</v>
      </c>
      <c r="Q32" s="42">
        <v>-1445.9</v>
      </c>
      <c r="R32" s="28">
        <v>0.80600000000000005</v>
      </c>
      <c r="S32" s="28">
        <v>0.5</v>
      </c>
      <c r="T32" s="28">
        <v>-108.2</v>
      </c>
      <c r="U32" s="28">
        <v>-66.8</v>
      </c>
      <c r="V32" s="31">
        <f t="shared" ref="V32:V37" si="2">N32*R32*D32/K32</f>
        <v>1.590058888888889E-2</v>
      </c>
      <c r="W32" s="21">
        <f t="shared" ref="W32:W37" si="3">O32*S32*D32/L32</f>
        <v>9.6296296296296297E-2</v>
      </c>
      <c r="X32" s="33">
        <f t="shared" ref="X32:X37" si="4">(D32/(6*M32))*(T32*(2*P32-Q32)-U32*(P32-2*Q32))</f>
        <v>0.90330744346766656</v>
      </c>
      <c r="Y32" s="33">
        <f>V32+W32+X32</f>
        <v>1.0155043286528518</v>
      </c>
      <c r="Z32" s="31">
        <f t="shared" ref="Z32:Z37" si="5">J32*Y32</f>
        <v>0.25110883286763397</v>
      </c>
      <c r="AA32" s="21">
        <f t="shared" ref="AA32:AA37" si="6">SQRT(Z32)</f>
        <v>0.50110760607641347</v>
      </c>
      <c r="AB32" s="33">
        <f>AA32/$AA$30</f>
        <v>0.17662776294486304</v>
      </c>
      <c r="AC32" s="18">
        <f>$J$30*AB32</f>
        <v>0.31341632146980264</v>
      </c>
      <c r="AD32" s="29">
        <f t="shared" ref="AD32:AD37" si="7">AC32/(J32+0.00000000001)</f>
        <v>1.2674808268410789</v>
      </c>
      <c r="AE32" s="29">
        <f>Y32/(AD32+0.0000000000002)</f>
        <v>0.801198966601819</v>
      </c>
    </row>
    <row r="33" spans="1:31" ht="19.5" customHeight="1">
      <c r="A33" s="7">
        <f t="shared" ref="A33:A37" si="8">A32+1</f>
        <v>2</v>
      </c>
      <c r="B33" s="22">
        <v>2</v>
      </c>
      <c r="C33" s="22">
        <v>4</v>
      </c>
      <c r="D33" s="22">
        <v>350</v>
      </c>
      <c r="E33" s="48">
        <v>90</v>
      </c>
      <c r="F33" s="49">
        <v>22.5</v>
      </c>
      <c r="G33" s="52">
        <v>10579</v>
      </c>
      <c r="H33" s="77">
        <f t="shared" ref="H33:H37" si="9">E33*100*7.85/1000</f>
        <v>70.650000000000006</v>
      </c>
      <c r="I33" s="73">
        <v>1</v>
      </c>
      <c r="J33" s="46">
        <f t="shared" ref="J33:J37" si="10">D33*H33/100000</f>
        <v>0.24727500000000002</v>
      </c>
      <c r="K33" s="26">
        <f t="shared" si="0"/>
        <v>189000</v>
      </c>
      <c r="L33" s="53">
        <f t="shared" ref="L33:L37" si="11">F33*$B$22/I33</f>
        <v>18173.076923076922</v>
      </c>
      <c r="M33" s="26">
        <f t="shared" si="1"/>
        <v>22215900</v>
      </c>
      <c r="N33" s="23">
        <v>-10.653</v>
      </c>
      <c r="O33" s="23">
        <v>10</v>
      </c>
      <c r="P33" s="23">
        <v>-2054.1</v>
      </c>
      <c r="Q33" s="43">
        <v>-1445.9</v>
      </c>
      <c r="R33" s="24">
        <v>-0.80600000000000005</v>
      </c>
      <c r="S33" s="24">
        <v>0.5</v>
      </c>
      <c r="T33" s="24">
        <v>-108.2</v>
      </c>
      <c r="U33" s="24">
        <v>-66.8</v>
      </c>
      <c r="V33" s="31">
        <f t="shared" si="2"/>
        <v>1.590058888888889E-2</v>
      </c>
      <c r="W33" s="21">
        <f t="shared" si="3"/>
        <v>9.6296296296296297E-2</v>
      </c>
      <c r="X33" s="33">
        <f t="shared" si="4"/>
        <v>0.90330744346766656</v>
      </c>
      <c r="Y33" s="33">
        <f t="shared" ref="Y33:Y37" si="12">V33+W33+X33</f>
        <v>1.0155043286528518</v>
      </c>
      <c r="Z33" s="32">
        <f t="shared" si="5"/>
        <v>0.25110883286763397</v>
      </c>
      <c r="AA33" s="34">
        <f t="shared" si="6"/>
        <v>0.50110760607641347</v>
      </c>
      <c r="AB33" s="33">
        <f t="shared" ref="AB33:AB37" si="13">AA33/$AA$30</f>
        <v>0.17662776294486304</v>
      </c>
      <c r="AC33" s="18">
        <f t="shared" ref="AC33:AC37" si="14">$J$30*AB33</f>
        <v>0.31341632146980264</v>
      </c>
      <c r="AD33" s="29">
        <f t="shared" si="7"/>
        <v>1.2674808268410789</v>
      </c>
      <c r="AE33" s="25">
        <f t="shared" ref="AE33:AE37" si="15">Y33/(AD33+0.0000000000002)</f>
        <v>0.801198966601819</v>
      </c>
    </row>
    <row r="34" spans="1:31" ht="19.5" customHeight="1">
      <c r="A34" s="7">
        <f t="shared" si="8"/>
        <v>3</v>
      </c>
      <c r="B34" s="22">
        <v>3</v>
      </c>
      <c r="C34" s="22">
        <v>5</v>
      </c>
      <c r="D34" s="22">
        <v>350</v>
      </c>
      <c r="E34" s="48">
        <v>90</v>
      </c>
      <c r="F34" s="49">
        <v>22.5</v>
      </c>
      <c r="G34" s="52">
        <v>10579</v>
      </c>
      <c r="H34" s="77">
        <f t="shared" si="9"/>
        <v>70.650000000000006</v>
      </c>
      <c r="I34" s="73">
        <v>1</v>
      </c>
      <c r="J34" s="46">
        <f t="shared" si="10"/>
        <v>0.24727500000000002</v>
      </c>
      <c r="K34" s="26">
        <f t="shared" si="0"/>
        <v>189000</v>
      </c>
      <c r="L34" s="53">
        <f t="shared" si="11"/>
        <v>18173.076923076922</v>
      </c>
      <c r="M34" s="26">
        <f t="shared" si="1"/>
        <v>22215900</v>
      </c>
      <c r="N34" s="23">
        <v>3.4359999999999999</v>
      </c>
      <c r="O34" s="23">
        <v>5</v>
      </c>
      <c r="P34" s="23">
        <v>-719.2</v>
      </c>
      <c r="Q34" s="43">
        <v>-1030.8</v>
      </c>
      <c r="R34" s="24">
        <v>0.31569999999999998</v>
      </c>
      <c r="S34" s="24">
        <v>0.5</v>
      </c>
      <c r="T34" s="24">
        <v>-80.3</v>
      </c>
      <c r="U34" s="24">
        <v>-94.7</v>
      </c>
      <c r="V34" s="31">
        <f t="shared" si="2"/>
        <v>2.0087874074074074E-3</v>
      </c>
      <c r="W34" s="21">
        <f t="shared" si="3"/>
        <v>4.8148148148148148E-2</v>
      </c>
      <c r="X34" s="33">
        <f t="shared" si="4"/>
        <v>0.4197402611042842</v>
      </c>
      <c r="Y34" s="33">
        <f t="shared" si="12"/>
        <v>0.46989719665983976</v>
      </c>
      <c r="Z34" s="32">
        <f t="shared" si="5"/>
        <v>0.11619382930406189</v>
      </c>
      <c r="AA34" s="34">
        <f t="shared" si="6"/>
        <v>0.34087215976676927</v>
      </c>
      <c r="AB34" s="33">
        <f t="shared" si="13"/>
        <v>0.12014881893572259</v>
      </c>
      <c r="AC34" s="18">
        <f t="shared" si="14"/>
        <v>0.21319751907592582</v>
      </c>
      <c r="AD34" s="29">
        <f t="shared" si="7"/>
        <v>0.86218792464787752</v>
      </c>
      <c r="AE34" s="25">
        <f t="shared" si="15"/>
        <v>0.54500554139822766</v>
      </c>
    </row>
    <row r="35" spans="1:31" ht="19.5" customHeight="1">
      <c r="A35" s="7">
        <f t="shared" si="8"/>
        <v>4</v>
      </c>
      <c r="B35" s="22">
        <v>4</v>
      </c>
      <c r="C35" s="22">
        <v>6</v>
      </c>
      <c r="D35" s="22">
        <v>350</v>
      </c>
      <c r="E35" s="48">
        <v>90</v>
      </c>
      <c r="F35" s="49">
        <v>22.5</v>
      </c>
      <c r="G35" s="52">
        <v>10579</v>
      </c>
      <c r="H35" s="77">
        <f t="shared" si="9"/>
        <v>70.650000000000006</v>
      </c>
      <c r="I35" s="73">
        <v>1</v>
      </c>
      <c r="J35" s="46">
        <f t="shared" si="10"/>
        <v>0.24727500000000002</v>
      </c>
      <c r="K35" s="26">
        <f t="shared" si="0"/>
        <v>189000</v>
      </c>
      <c r="L35" s="53">
        <f t="shared" si="11"/>
        <v>18173.076923076922</v>
      </c>
      <c r="M35" s="26">
        <f t="shared" si="1"/>
        <v>22215900</v>
      </c>
      <c r="N35" s="23">
        <v>-3.4359999999999999</v>
      </c>
      <c r="O35" s="23">
        <v>5</v>
      </c>
      <c r="P35" s="23">
        <v>-719.2</v>
      </c>
      <c r="Q35" s="43">
        <v>-1030.8</v>
      </c>
      <c r="R35" s="24">
        <v>-0.31569999999999998</v>
      </c>
      <c r="S35" s="24">
        <v>0.5</v>
      </c>
      <c r="T35" s="24">
        <v>-80.3</v>
      </c>
      <c r="U35" s="24">
        <v>-94.7</v>
      </c>
      <c r="V35" s="31">
        <f t="shared" si="2"/>
        <v>2.0087874074074074E-3</v>
      </c>
      <c r="W35" s="21">
        <f t="shared" si="3"/>
        <v>4.8148148148148148E-2</v>
      </c>
      <c r="X35" s="33">
        <f t="shared" si="4"/>
        <v>0.4197402611042842</v>
      </c>
      <c r="Y35" s="33">
        <f t="shared" si="12"/>
        <v>0.46989719665983976</v>
      </c>
      <c r="Z35" s="32">
        <f t="shared" si="5"/>
        <v>0.11619382930406189</v>
      </c>
      <c r="AA35" s="34">
        <f t="shared" si="6"/>
        <v>0.34087215976676927</v>
      </c>
      <c r="AB35" s="33">
        <f t="shared" si="13"/>
        <v>0.12014881893572259</v>
      </c>
      <c r="AC35" s="18">
        <f t="shared" si="14"/>
        <v>0.21319751907592582</v>
      </c>
      <c r="AD35" s="29">
        <f t="shared" si="7"/>
        <v>0.86218792464787752</v>
      </c>
      <c r="AE35" s="25">
        <f t="shared" si="15"/>
        <v>0.54500554139822766</v>
      </c>
    </row>
    <row r="36" spans="1:31" ht="19.5" customHeight="1">
      <c r="A36" s="7">
        <f t="shared" si="8"/>
        <v>5</v>
      </c>
      <c r="B36" s="22">
        <v>3</v>
      </c>
      <c r="C36" s="22">
        <v>4</v>
      </c>
      <c r="D36" s="22">
        <v>600</v>
      </c>
      <c r="E36" s="48">
        <v>83.37</v>
      </c>
      <c r="F36" s="51">
        <v>32</v>
      </c>
      <c r="G36" s="52">
        <v>22965</v>
      </c>
      <c r="H36" s="77">
        <f t="shared" si="9"/>
        <v>65.445449999999994</v>
      </c>
      <c r="I36" s="73">
        <v>1</v>
      </c>
      <c r="J36" s="46">
        <f t="shared" si="10"/>
        <v>0.39267269999999999</v>
      </c>
      <c r="K36" s="26">
        <f t="shared" si="0"/>
        <v>175077</v>
      </c>
      <c r="L36" s="53">
        <f t="shared" si="11"/>
        <v>25846.153846153844</v>
      </c>
      <c r="M36" s="26">
        <f t="shared" si="1"/>
        <v>48226500</v>
      </c>
      <c r="N36" s="23">
        <v>0</v>
      </c>
      <c r="O36" s="23">
        <v>-7.2169999999999996</v>
      </c>
      <c r="P36" s="23">
        <v>2165</v>
      </c>
      <c r="Q36" s="43">
        <v>2165</v>
      </c>
      <c r="R36" s="24">
        <v>0</v>
      </c>
      <c r="S36" s="24">
        <v>-0.49030000000000001</v>
      </c>
      <c r="T36" s="24">
        <v>147.1</v>
      </c>
      <c r="U36" s="24">
        <v>147.1</v>
      </c>
      <c r="V36" s="31">
        <f t="shared" si="2"/>
        <v>0</v>
      </c>
      <c r="W36" s="21">
        <f t="shared" si="3"/>
        <v>8.2143636250000013E-2</v>
      </c>
      <c r="X36" s="33">
        <f t="shared" si="4"/>
        <v>1.3207323774273478</v>
      </c>
      <c r="Y36" s="33">
        <f t="shared" si="12"/>
        <v>1.4028760136773479</v>
      </c>
      <c r="Z36" s="32">
        <f t="shared" si="5"/>
        <v>0.5508711120559211</v>
      </c>
      <c r="AA36" s="34">
        <f t="shared" si="6"/>
        <v>0.74220691997307675</v>
      </c>
      <c r="AB36" s="33">
        <f t="shared" si="13"/>
        <v>0.26160917600809891</v>
      </c>
      <c r="AC36" s="18">
        <f t="shared" si="14"/>
        <v>0.46421119896536145</v>
      </c>
      <c r="AD36" s="29">
        <f t="shared" si="7"/>
        <v>1.1821835308478019</v>
      </c>
      <c r="AE36" s="25">
        <f t="shared" si="15"/>
        <v>1.1866820819869137</v>
      </c>
    </row>
    <row r="37" spans="1:31" ht="19.5" customHeight="1">
      <c r="A37" s="7">
        <f t="shared" si="8"/>
        <v>6</v>
      </c>
      <c r="B37" s="22">
        <v>5</v>
      </c>
      <c r="C37" s="22">
        <v>6</v>
      </c>
      <c r="D37" s="22">
        <v>600</v>
      </c>
      <c r="E37" s="48">
        <v>83.37</v>
      </c>
      <c r="F37" s="51">
        <v>32</v>
      </c>
      <c r="G37" s="52">
        <v>22965</v>
      </c>
      <c r="H37" s="77">
        <f t="shared" si="9"/>
        <v>65.445449999999994</v>
      </c>
      <c r="I37" s="73">
        <v>1</v>
      </c>
      <c r="J37" s="46">
        <f t="shared" si="10"/>
        <v>0.39267269999999999</v>
      </c>
      <c r="K37" s="26">
        <f t="shared" si="0"/>
        <v>175077</v>
      </c>
      <c r="L37" s="53">
        <f t="shared" si="11"/>
        <v>25846.153846153844</v>
      </c>
      <c r="M37" s="26">
        <f t="shared" si="1"/>
        <v>48226500</v>
      </c>
      <c r="N37" s="23">
        <v>0</v>
      </c>
      <c r="O37" s="23">
        <v>-3.4359999999999999</v>
      </c>
      <c r="P37" s="23">
        <v>1030.8</v>
      </c>
      <c r="Q37" s="43">
        <v>1030.8</v>
      </c>
      <c r="R37" s="24">
        <v>0</v>
      </c>
      <c r="S37" s="24">
        <v>-0.31569999999999998</v>
      </c>
      <c r="T37" s="24">
        <v>94.7</v>
      </c>
      <c r="U37" s="24">
        <v>94.7</v>
      </c>
      <c r="V37" s="31">
        <f t="shared" si="2"/>
        <v>0</v>
      </c>
      <c r="W37" s="21">
        <f t="shared" si="3"/>
        <v>2.5181585000000003E-2</v>
      </c>
      <c r="X37" s="33">
        <f t="shared" si="4"/>
        <v>0.40482622624490677</v>
      </c>
      <c r="Y37" s="33">
        <f t="shared" si="12"/>
        <v>0.43000781124490678</v>
      </c>
      <c r="Z37" s="32">
        <f t="shared" si="5"/>
        <v>0.16885232826262789</v>
      </c>
      <c r="AA37" s="34">
        <f t="shared" si="6"/>
        <v>0.41091644924805321</v>
      </c>
      <c r="AB37" s="33">
        <f t="shared" si="13"/>
        <v>0.14483766023072986</v>
      </c>
      <c r="AC37" s="18">
        <f t="shared" si="14"/>
        <v>0.25700651994318152</v>
      </c>
      <c r="AD37" s="29">
        <f t="shared" si="7"/>
        <v>0.65450569885972842</v>
      </c>
      <c r="AE37" s="25">
        <f t="shared" si="15"/>
        <v>0.65699628283440403</v>
      </c>
    </row>
    <row r="39" spans="1:31" ht="19.5" customHeight="1">
      <c r="L39" s="53"/>
    </row>
    <row r="41" spans="1:31" ht="19.5" customHeight="1">
      <c r="R41" t="s">
        <v>42</v>
      </c>
    </row>
  </sheetData>
  <mergeCells count="10">
    <mergeCell ref="B3:D3"/>
    <mergeCell ref="B4:D4"/>
    <mergeCell ref="B26:C26"/>
    <mergeCell ref="N26:Q26"/>
    <mergeCell ref="R26:U26"/>
    <mergeCell ref="O25:P25"/>
    <mergeCell ref="S25:T25"/>
    <mergeCell ref="B20:D20"/>
    <mergeCell ref="B21:D21"/>
    <mergeCell ref="B22:D22"/>
  </mergeCells>
  <phoneticPr fontId="1"/>
  <pageMargins left="0.7" right="0.7" top="0.75" bottom="0.75" header="0.3" footer="0.3"/>
  <pageSetup paperSize="8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修正版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章 和田</dc:creator>
  <cp:lastModifiedBy>章 和田</cp:lastModifiedBy>
  <cp:lastPrinted>2025-10-01T02:23:14Z</cp:lastPrinted>
  <dcterms:created xsi:type="dcterms:W3CDTF">2025-09-19T19:50:37Z</dcterms:created>
  <dcterms:modified xsi:type="dcterms:W3CDTF">2025-10-06T03:15:06Z</dcterms:modified>
</cp:coreProperties>
</file>